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3365" activeTab="1"/>
  </bookViews>
  <sheets>
    <sheet name="ORIGINAL" sheetId="1" r:id="rId1"/>
    <sheet name="BATERIA 10KWH" sheetId="7" r:id="rId2"/>
    <sheet name="Hoja5" sheetId="6" r:id="rId3"/>
  </sheets>
  <calcPr calcId="145621"/>
</workbook>
</file>

<file path=xl/calcChain.xml><?xml version="1.0" encoding="utf-8"?>
<calcChain xmlns="http://schemas.openxmlformats.org/spreadsheetml/2006/main">
  <c r="G10" i="7" l="1"/>
  <c r="G11" i="7"/>
  <c r="G12" i="7"/>
  <c r="G13" i="7"/>
  <c r="G14" i="7"/>
  <c r="G15" i="7"/>
  <c r="G16" i="7"/>
  <c r="G17" i="7"/>
  <c r="G18" i="7"/>
  <c r="G19" i="7"/>
  <c r="G20" i="7"/>
  <c r="G9" i="7"/>
  <c r="G10" i="1"/>
  <c r="G11" i="1"/>
  <c r="G12" i="1"/>
  <c r="G13" i="1"/>
  <c r="G14" i="1"/>
  <c r="G15" i="1"/>
  <c r="G16" i="1"/>
  <c r="G17" i="1"/>
  <c r="G18" i="1"/>
  <c r="G19" i="1"/>
  <c r="G20" i="1"/>
  <c r="G9" i="1"/>
  <c r="K20" i="7" l="1"/>
  <c r="I20" i="7"/>
  <c r="C20" i="7"/>
  <c r="K19" i="7"/>
  <c r="C19" i="7"/>
  <c r="I19" i="7" s="1"/>
  <c r="K18" i="7"/>
  <c r="C18" i="7"/>
  <c r="I18" i="7" s="1"/>
  <c r="K17" i="7"/>
  <c r="C17" i="7"/>
  <c r="I17" i="7" s="1"/>
  <c r="K16" i="7"/>
  <c r="I16" i="7"/>
  <c r="C16" i="7"/>
  <c r="K15" i="7"/>
  <c r="C15" i="7"/>
  <c r="I15" i="7" s="1"/>
  <c r="K14" i="7"/>
  <c r="C14" i="7"/>
  <c r="I14" i="7" s="1"/>
  <c r="K13" i="7"/>
  <c r="C13" i="7"/>
  <c r="I13" i="7" s="1"/>
  <c r="K12" i="7"/>
  <c r="I12" i="7"/>
  <c r="C12" i="7"/>
  <c r="K11" i="7"/>
  <c r="C11" i="7"/>
  <c r="I11" i="7" s="1"/>
  <c r="K10" i="7"/>
  <c r="C10" i="7"/>
  <c r="I10" i="7" s="1"/>
  <c r="K9" i="7"/>
  <c r="C9" i="7"/>
  <c r="I9" i="7" s="1"/>
  <c r="L14" i="7" l="1"/>
  <c r="M14" i="7" s="1"/>
  <c r="N14" i="7" s="1"/>
  <c r="L9" i="7"/>
  <c r="M9" i="7" s="1"/>
  <c r="N9" i="7" s="1"/>
  <c r="L18" i="7"/>
  <c r="M18" i="7" s="1"/>
  <c r="L10" i="7"/>
  <c r="M10" i="7" s="1"/>
  <c r="L13" i="7"/>
  <c r="M13" i="7" s="1"/>
  <c r="N13" i="7" s="1"/>
  <c r="L17" i="7"/>
  <c r="M17" i="7" s="1"/>
  <c r="L12" i="7"/>
  <c r="L16" i="7"/>
  <c r="M16" i="7" s="1"/>
  <c r="L20" i="7"/>
  <c r="L11" i="7"/>
  <c r="L15" i="7"/>
  <c r="L19" i="7"/>
  <c r="M19" i="7" s="1"/>
  <c r="C10" i="1"/>
  <c r="I10" i="1"/>
  <c r="K10" i="1"/>
  <c r="C11" i="1"/>
  <c r="I11" i="1" s="1"/>
  <c r="K11" i="1"/>
  <c r="C12" i="1"/>
  <c r="I12" i="1" s="1"/>
  <c r="K12" i="1"/>
  <c r="C13" i="1"/>
  <c r="I13" i="1" s="1"/>
  <c r="K13" i="1"/>
  <c r="C14" i="1"/>
  <c r="I14" i="1" s="1"/>
  <c r="K14" i="1"/>
  <c r="C15" i="1"/>
  <c r="I15" i="1" s="1"/>
  <c r="K15" i="1"/>
  <c r="C16" i="1"/>
  <c r="I16" i="1" s="1"/>
  <c r="K16" i="1"/>
  <c r="C17" i="1"/>
  <c r="I17" i="1"/>
  <c r="K17" i="1"/>
  <c r="C18" i="1"/>
  <c r="I18" i="1"/>
  <c r="K18" i="1"/>
  <c r="C19" i="1"/>
  <c r="I19" i="1" s="1"/>
  <c r="K19" i="1"/>
  <c r="C20" i="1"/>
  <c r="I20" i="1" s="1"/>
  <c r="K20" i="1"/>
  <c r="N18" i="7" l="1"/>
  <c r="N10" i="7"/>
  <c r="M15" i="7"/>
  <c r="N15" i="7" s="1"/>
  <c r="N19" i="7"/>
  <c r="N17" i="7"/>
  <c r="M20" i="7"/>
  <c r="N20" i="7" s="1"/>
  <c r="M11" i="7"/>
  <c r="N11" i="7" s="1"/>
  <c r="N16" i="7"/>
  <c r="M12" i="7"/>
  <c r="N12" i="7" s="1"/>
  <c r="L17" i="1"/>
  <c r="M17" i="1" s="1"/>
  <c r="N17" i="1" s="1"/>
  <c r="L15" i="1"/>
  <c r="M15" i="1" s="1"/>
  <c r="N15" i="1" s="1"/>
  <c r="L19" i="1"/>
  <c r="L13" i="1"/>
  <c r="M13" i="1" s="1"/>
  <c r="N13" i="1" s="1"/>
  <c r="L11" i="1"/>
  <c r="M11" i="1" s="1"/>
  <c r="L18" i="1"/>
  <c r="M18" i="1" s="1"/>
  <c r="L10" i="1"/>
  <c r="L20" i="1"/>
  <c r="L14" i="1"/>
  <c r="M14" i="1" s="1"/>
  <c r="L12" i="1"/>
  <c r="L16" i="1"/>
  <c r="K9" i="1"/>
  <c r="C9" i="1"/>
  <c r="I9" i="1" s="1"/>
  <c r="N21" i="7" l="1"/>
  <c r="E6" i="6" s="1"/>
  <c r="M20" i="1"/>
  <c r="N20" i="1" s="1"/>
  <c r="M19" i="1"/>
  <c r="N19" i="1" s="1"/>
  <c r="N18" i="1"/>
  <c r="M16" i="1"/>
  <c r="N16" i="1" s="1"/>
  <c r="N14" i="1"/>
  <c r="M12" i="1"/>
  <c r="N12" i="1" s="1"/>
  <c r="N11" i="1"/>
  <c r="M10" i="1"/>
  <c r="N10" i="1" s="1"/>
  <c r="L9" i="1"/>
  <c r="M9" i="1" l="1"/>
  <c r="N9" i="1" s="1"/>
  <c r="N21" i="1" s="1"/>
  <c r="E5" i="6" s="1"/>
  <c r="F6" i="6" l="1"/>
</calcChain>
</file>

<file path=xl/sharedStrings.xml><?xml version="1.0" encoding="utf-8"?>
<sst xmlns="http://schemas.openxmlformats.org/spreadsheetml/2006/main" count="54" uniqueCount="27">
  <si>
    <t>Dias</t>
  </si>
  <si>
    <t>IVA</t>
  </si>
  <si>
    <t>IMP electricidad</t>
  </si>
  <si>
    <t>Inicio</t>
  </si>
  <si>
    <t>Fin</t>
  </si>
  <si>
    <t>Pot</t>
  </si>
  <si>
    <t>€ Pot</t>
  </si>
  <si>
    <t>KWGen</t>
  </si>
  <si>
    <t>IMP</t>
  </si>
  <si>
    <t>TOTAL</t>
  </si>
  <si>
    <t>Precio Energia</t>
  </si>
  <si>
    <t>Precio Potencia</t>
  </si>
  <si>
    <t>GEN €/Kwh</t>
  </si>
  <si>
    <t>€/kw/dia</t>
  </si>
  <si>
    <t>KW €</t>
  </si>
  <si>
    <t>GEN €</t>
  </si>
  <si>
    <t>SIN BATERIA</t>
  </si>
  <si>
    <t>Kw Llano</t>
  </si>
  <si>
    <t>LLANO</t>
  </si>
  <si>
    <t>VALLE</t>
  </si>
  <si>
    <t>PUNTA</t>
  </si>
  <si>
    <t>Kw Valle</t>
  </si>
  <si>
    <t>Kw Punta</t>
  </si>
  <si>
    <t>Llano €/kwh</t>
  </si>
  <si>
    <t>Valle €/kwh</t>
  </si>
  <si>
    <t>Punta €/kwh</t>
  </si>
  <si>
    <t>BATERIA 10KWH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</si>
</sst>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0.0"/>
    <numFmt numFmtId="166" formatCode="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11"/>
      <color indexed="58"/>
      <name val="Calibri"/>
      <family val="2"/>
      <charset val="1"/>
    </font>
    <font>
      <sz val="11"/>
      <color indexed="16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6"/>
      </patternFill>
    </fill>
    <fill>
      <patternFill patternType="solid">
        <fgColor indexed="22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2" borderId="0"/>
    <xf numFmtId="0" fontId="6" fillId="3" borderId="0"/>
    <xf numFmtId="0" fontId="8" fillId="4" borderId="0"/>
    <xf numFmtId="0" fontId="3" fillId="0" borderId="0"/>
    <xf numFmtId="164" fontId="3" fillId="0" borderId="0"/>
    <xf numFmtId="9" fontId="3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2"/>
    <xf numFmtId="0" fontId="3" fillId="0" borderId="0" xfId="6"/>
    <xf numFmtId="0" fontId="4" fillId="0" borderId="0" xfId="6" applyFont="1"/>
    <xf numFmtId="0" fontId="3" fillId="0" borderId="0" xfId="6" applyFont="1" applyAlignment="1">
      <alignment horizontal="right"/>
    </xf>
    <xf numFmtId="9" fontId="3" fillId="0" borderId="0" xfId="6" applyNumberFormat="1"/>
    <xf numFmtId="1" fontId="3" fillId="0" borderId="0" xfId="6" applyNumberFormat="1"/>
    <xf numFmtId="165" fontId="3" fillId="0" borderId="0" xfId="6" applyNumberFormat="1"/>
    <xf numFmtId="9" fontId="3" fillId="0" borderId="0" xfId="8" applyNumberFormat="1"/>
    <xf numFmtId="10" fontId="5" fillId="0" borderId="0" xfId="6" applyNumberFormat="1" applyFont="1"/>
    <xf numFmtId="0" fontId="3" fillId="0" borderId="0" xfId="7" applyNumberFormat="1"/>
    <xf numFmtId="0" fontId="3" fillId="0" borderId="0" xfId="6" applyNumberFormat="1"/>
    <xf numFmtId="0" fontId="3" fillId="0" borderId="0" xfId="6" applyFont="1"/>
    <xf numFmtId="14" fontId="3" fillId="0" borderId="0" xfId="6" applyNumberFormat="1"/>
    <xf numFmtId="164" fontId="3" fillId="0" borderId="0" xfId="7"/>
    <xf numFmtId="164" fontId="9" fillId="0" borderId="0" xfId="7" applyFont="1"/>
    <xf numFmtId="0" fontId="9" fillId="0" borderId="0" xfId="6" applyFont="1"/>
    <xf numFmtId="44" fontId="3" fillId="0" borderId="0" xfId="1" applyFont="1"/>
    <xf numFmtId="166" fontId="0" fillId="0" borderId="0" xfId="0" applyNumberFormat="1"/>
    <xf numFmtId="166" fontId="3" fillId="0" borderId="0" xfId="6" applyNumberFormat="1" applyFont="1"/>
    <xf numFmtId="0" fontId="9" fillId="0" borderId="0" xfId="6" applyFont="1" applyAlignment="1">
      <alignment horizontal="left"/>
    </xf>
    <xf numFmtId="165" fontId="9" fillId="0" borderId="0" xfId="6" applyNumberFormat="1" applyFont="1"/>
    <xf numFmtId="0" fontId="3" fillId="0" borderId="0" xfId="6"/>
    <xf numFmtId="1" fontId="3" fillId="0" borderId="0" xfId="6" applyNumberFormat="1"/>
    <xf numFmtId="0" fontId="3" fillId="0" borderId="0" xfId="6" applyNumberFormat="1"/>
    <xf numFmtId="0" fontId="3" fillId="0" borderId="0" xfId="6" applyFont="1"/>
    <xf numFmtId="14" fontId="3" fillId="0" borderId="0" xfId="6" applyNumberFormat="1"/>
    <xf numFmtId="164" fontId="3" fillId="0" borderId="0" xfId="7"/>
    <xf numFmtId="164" fontId="9" fillId="0" borderId="0" xfId="7" applyFont="1"/>
    <xf numFmtId="44" fontId="9" fillId="0" borderId="0" xfId="1" applyFont="1"/>
    <xf numFmtId="0" fontId="3" fillId="5" borderId="0" xfId="6" applyFont="1" applyFill="1"/>
    <xf numFmtId="44" fontId="3" fillId="0" borderId="0" xfId="6" applyNumberFormat="1" applyFont="1"/>
    <xf numFmtId="44" fontId="0" fillId="0" borderId="0" xfId="0" applyNumberFormat="1"/>
    <xf numFmtId="43" fontId="0" fillId="0" borderId="0" xfId="9" applyFont="1"/>
    <xf numFmtId="43" fontId="0" fillId="0" borderId="0" xfId="0" applyNumberFormat="1"/>
  </cellXfs>
  <cellStyles count="10">
    <cellStyle name="Excel Built-in Bad" xfId="3"/>
    <cellStyle name="Excel Built-in Good" xfId="4"/>
    <cellStyle name="Excel Built-in Neutral" xfId="5"/>
    <cellStyle name="Excel Built-in Normal" xfId="6"/>
    <cellStyle name="Millares" xfId="9" builtinId="3"/>
    <cellStyle name="Moneda" xfId="1" builtinId="4"/>
    <cellStyle name="Moneda 2" xfId="7"/>
    <cellStyle name="Normal" xfId="0" builtinId="0"/>
    <cellStyle name="Normal 2" xfId="2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180" zoomScaleNormal="180" workbookViewId="0">
      <selection activeCell="H4" sqref="H4"/>
    </sheetView>
  </sheetViews>
  <sheetFormatPr baseColWidth="10" defaultRowHeight="15" x14ac:dyDescent="0.25"/>
  <cols>
    <col min="1" max="1" width="11.5703125" customWidth="1"/>
    <col min="2" max="2" width="11.28515625" customWidth="1"/>
    <col min="3" max="4" width="6.140625" customWidth="1"/>
    <col min="5" max="5" width="5.85546875" customWidth="1"/>
    <col min="6" max="6" width="6.28515625" bestFit="1" customWidth="1"/>
    <col min="7" max="7" width="11.85546875" bestFit="1" customWidth="1"/>
    <col min="8" max="8" width="8.7109375" customWidth="1"/>
    <col min="9" max="9" width="8.42578125" bestFit="1" customWidth="1"/>
    <col min="10" max="10" width="8.28515625" customWidth="1"/>
    <col min="11" max="11" width="9.42578125" customWidth="1"/>
    <col min="12" max="12" width="8.85546875" bestFit="1" customWidth="1"/>
    <col min="13" max="13" width="8.5703125" customWidth="1"/>
    <col min="14" max="14" width="9.5703125" customWidth="1"/>
    <col min="15" max="15" width="8.42578125" bestFit="1" customWidth="1"/>
    <col min="16" max="16" width="7.42578125" customWidth="1"/>
    <col min="17" max="17" width="5" bestFit="1" customWidth="1"/>
    <col min="18" max="18" width="8.140625" bestFit="1" customWidth="1"/>
    <col min="19" max="19" width="4.140625" bestFit="1" customWidth="1"/>
    <col min="20" max="20" width="8.42578125" bestFit="1" customWidth="1"/>
  </cols>
  <sheetData>
    <row r="1" spans="1:20" x14ac:dyDescent="0.25">
      <c r="A1" s="20" t="s">
        <v>1</v>
      </c>
      <c r="B1" s="4"/>
      <c r="C1" s="5">
        <v>0.21</v>
      </c>
      <c r="D1" s="5"/>
      <c r="E1" s="4"/>
      <c r="F1" s="21" t="s">
        <v>10</v>
      </c>
      <c r="H1" s="7"/>
      <c r="I1" s="4"/>
      <c r="J1" s="16" t="s">
        <v>11</v>
      </c>
      <c r="K1" s="4"/>
      <c r="L1" s="4"/>
      <c r="M1" s="4"/>
      <c r="N1" s="4"/>
      <c r="O1" s="4"/>
      <c r="P1" s="4"/>
    </row>
    <row r="2" spans="1:20" x14ac:dyDescent="0.25">
      <c r="A2" s="20" t="s">
        <v>2</v>
      </c>
      <c r="B2" s="6"/>
      <c r="C2" s="9">
        <v>5.1126963200000007E-2</v>
      </c>
      <c r="D2" s="9"/>
      <c r="E2" s="2"/>
      <c r="F2" s="12" t="s">
        <v>24</v>
      </c>
      <c r="H2" s="19">
        <v>5.4535E-2</v>
      </c>
      <c r="J2" t="s">
        <v>13</v>
      </c>
      <c r="K2" s="22">
        <v>0.10394400000000001</v>
      </c>
      <c r="L2" s="8"/>
      <c r="M2" s="8"/>
      <c r="N2" s="8"/>
      <c r="O2" s="8"/>
      <c r="P2" s="1"/>
    </row>
    <row r="3" spans="1:20" x14ac:dyDescent="0.25">
      <c r="F3" s="12" t="s">
        <v>23</v>
      </c>
      <c r="H3" s="19">
        <v>0.12627099999999999</v>
      </c>
      <c r="J3" s="7"/>
      <c r="K3" s="8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F4" s="25" t="s">
        <v>25</v>
      </c>
      <c r="H4" s="18">
        <v>0.2</v>
      </c>
      <c r="J4" s="1"/>
      <c r="K4" s="1"/>
      <c r="L4" s="1"/>
      <c r="P4" s="1"/>
      <c r="Q4" s="1"/>
      <c r="R4" s="1"/>
      <c r="S4" s="1"/>
      <c r="T4" s="1"/>
    </row>
    <row r="5" spans="1:20" x14ac:dyDescent="0.25">
      <c r="F5" s="12" t="s">
        <v>12</v>
      </c>
      <c r="H5" s="19">
        <v>4.9000000000000002E-2</v>
      </c>
      <c r="J5" s="1"/>
      <c r="K5" s="1"/>
      <c r="L5" s="1"/>
      <c r="P5" s="1"/>
      <c r="Q5" s="1"/>
      <c r="R5" s="1"/>
      <c r="S5" s="1"/>
      <c r="T5" s="1"/>
    </row>
    <row r="6" spans="1:20" x14ac:dyDescent="0.25">
      <c r="H6" s="18"/>
      <c r="J6" s="1"/>
      <c r="K6" s="1"/>
      <c r="L6" s="1"/>
      <c r="P6" s="1"/>
      <c r="Q6" s="10"/>
      <c r="R6" s="1"/>
      <c r="S6" s="1"/>
      <c r="T6" s="1"/>
    </row>
    <row r="7" spans="1:20" x14ac:dyDescent="0.25">
      <c r="A7" s="1"/>
      <c r="B7" s="1"/>
      <c r="D7" s="3" t="s">
        <v>19</v>
      </c>
      <c r="E7" s="3" t="s">
        <v>18</v>
      </c>
      <c r="F7" s="3" t="s">
        <v>20</v>
      </c>
      <c r="G7" s="3"/>
      <c r="H7" s="1"/>
      <c r="I7" s="1"/>
      <c r="J7" s="1"/>
      <c r="K7" s="1"/>
      <c r="L7" s="1"/>
      <c r="M7" s="1"/>
      <c r="N7" s="1"/>
      <c r="Q7" s="1"/>
      <c r="R7" s="1"/>
      <c r="S7" s="1"/>
      <c r="T7" s="1"/>
    </row>
    <row r="8" spans="1:20" x14ac:dyDescent="0.25">
      <c r="A8" s="2" t="s">
        <v>3</v>
      </c>
      <c r="B8" s="2" t="s">
        <v>4</v>
      </c>
      <c r="C8" s="2" t="s">
        <v>0</v>
      </c>
      <c r="D8" s="12" t="s">
        <v>21</v>
      </c>
      <c r="E8" s="25" t="s">
        <v>17</v>
      </c>
      <c r="F8" s="12" t="s">
        <v>22</v>
      </c>
      <c r="G8" s="14" t="s">
        <v>14</v>
      </c>
      <c r="H8" s="2" t="s">
        <v>5</v>
      </c>
      <c r="I8" s="2" t="s">
        <v>6</v>
      </c>
      <c r="J8" s="12" t="s">
        <v>7</v>
      </c>
      <c r="K8" s="12" t="s">
        <v>15</v>
      </c>
      <c r="L8" s="2" t="s">
        <v>8</v>
      </c>
      <c r="M8" s="2" t="s">
        <v>1</v>
      </c>
      <c r="N8" s="2" t="s">
        <v>9</v>
      </c>
      <c r="Q8" s="1"/>
      <c r="R8" s="1"/>
      <c r="S8" s="1"/>
      <c r="T8" s="1"/>
    </row>
    <row r="9" spans="1:20" x14ac:dyDescent="0.25">
      <c r="A9" s="13">
        <v>43831</v>
      </c>
      <c r="B9" s="13">
        <v>43861</v>
      </c>
      <c r="C9" s="23">
        <f>B9-A9+1</f>
        <v>31</v>
      </c>
      <c r="D9" s="30">
        <v>262</v>
      </c>
      <c r="E9" s="30">
        <v>137</v>
      </c>
      <c r="F9" s="30">
        <v>133</v>
      </c>
      <c r="G9" s="17">
        <f>ROUND($H$2*D9,2)+ROUND($H$3*E9,2)+ROUND($H$4*F9,2)</f>
        <v>58.19</v>
      </c>
      <c r="H9" s="22">
        <v>4</v>
      </c>
      <c r="I9" s="17">
        <f>ROUND(H9*$K$2*C9,2)</f>
        <v>12.89</v>
      </c>
      <c r="J9" s="30"/>
      <c r="K9" s="17">
        <f t="shared" ref="K9:K20" si="0">ROUND($H$5*J9,2)</f>
        <v>0</v>
      </c>
      <c r="L9" s="17">
        <f>IF(K9&gt;G9,ROUND((I9)*$C$2,2),ROUND((-K9+I9+G9)*$C$2,2))</f>
        <v>3.63</v>
      </c>
      <c r="M9" s="17">
        <f>IF(K9&lt;G9,ROUND((G9+L9+I9+-K9)*$C$1,2),ROUND((L9+I9)*$C$1,2))</f>
        <v>15.69</v>
      </c>
      <c r="N9" s="29">
        <f>IF(K9&lt;G9,G9+L9+I9-K9+M9,L9+I9+M9)</f>
        <v>90.4</v>
      </c>
      <c r="O9" s="1"/>
      <c r="Q9" s="1"/>
      <c r="R9" s="1"/>
      <c r="S9" s="1"/>
      <c r="T9" s="1"/>
    </row>
    <row r="10" spans="1:20" x14ac:dyDescent="0.25">
      <c r="A10" s="26">
        <v>43862</v>
      </c>
      <c r="B10" s="26">
        <v>43890</v>
      </c>
      <c r="C10" s="23">
        <f t="shared" ref="C10:C20" si="1">B10-A10+1</f>
        <v>29</v>
      </c>
      <c r="D10" s="30">
        <v>211</v>
      </c>
      <c r="E10" s="30">
        <v>97.9</v>
      </c>
      <c r="F10" s="30">
        <v>84.4</v>
      </c>
      <c r="G10" s="17">
        <f t="shared" ref="G10:G20" si="2">ROUND($H$2*D10,2)+ROUND($H$3*E10,2)+ROUND($H$4*F10,2)</f>
        <v>40.75</v>
      </c>
      <c r="H10" s="22">
        <v>4</v>
      </c>
      <c r="I10" s="17">
        <f t="shared" ref="I10:I20" si="3">ROUND(H10*$K$2*C10,2)</f>
        <v>12.06</v>
      </c>
      <c r="J10" s="30"/>
      <c r="K10" s="17">
        <f t="shared" si="0"/>
        <v>0</v>
      </c>
      <c r="L10" s="17">
        <f t="shared" ref="L10:L20" si="4">IF(K10&gt;G10,ROUND((I10)*$C$2,2),ROUND((-K10+I10+G10)*$C$2,2))</f>
        <v>2.7</v>
      </c>
      <c r="M10" s="17">
        <f t="shared" ref="M10:M20" si="5">IF(K10&lt;G10,ROUND((G10+L10+I10+-K10)*$C$1,2),ROUND((L10+I10)*$C$1,2))</f>
        <v>11.66</v>
      </c>
      <c r="N10" s="29">
        <f t="shared" ref="N10:N20" si="6">IF(K10&lt;G10,G10+L10+I10-K10+M10,L10+I10+M10)</f>
        <v>67.17</v>
      </c>
      <c r="O10" s="3"/>
      <c r="Q10" s="3"/>
      <c r="R10" s="3"/>
      <c r="S10" s="3"/>
      <c r="T10" s="1"/>
    </row>
    <row r="11" spans="1:20" x14ac:dyDescent="0.25">
      <c r="A11" s="26">
        <v>43891</v>
      </c>
      <c r="B11" s="26">
        <v>43921</v>
      </c>
      <c r="C11" s="23">
        <f t="shared" si="1"/>
        <v>31</v>
      </c>
      <c r="D11" s="30">
        <v>150</v>
      </c>
      <c r="E11" s="30">
        <v>84.7</v>
      </c>
      <c r="F11" s="30">
        <v>70.2</v>
      </c>
      <c r="G11" s="17">
        <f t="shared" si="2"/>
        <v>32.92</v>
      </c>
      <c r="H11" s="22">
        <v>4</v>
      </c>
      <c r="I11" s="17">
        <f t="shared" si="3"/>
        <v>12.89</v>
      </c>
      <c r="J11" s="30"/>
      <c r="K11" s="17">
        <f t="shared" si="0"/>
        <v>0</v>
      </c>
      <c r="L11" s="17">
        <f t="shared" si="4"/>
        <v>2.34</v>
      </c>
      <c r="M11" s="17">
        <f t="shared" si="5"/>
        <v>10.11</v>
      </c>
      <c r="N11" s="29">
        <f t="shared" si="6"/>
        <v>58.260000000000005</v>
      </c>
      <c r="Q11" s="1"/>
      <c r="R11" s="1"/>
      <c r="S11" s="1"/>
      <c r="T11" s="1"/>
    </row>
    <row r="12" spans="1:20" x14ac:dyDescent="0.25">
      <c r="A12" s="26">
        <v>43922</v>
      </c>
      <c r="B12" s="26">
        <v>43951</v>
      </c>
      <c r="C12" s="23">
        <f t="shared" si="1"/>
        <v>30</v>
      </c>
      <c r="D12" s="30">
        <v>126</v>
      </c>
      <c r="E12" s="30">
        <v>69.7</v>
      </c>
      <c r="F12" s="30">
        <v>57.7</v>
      </c>
      <c r="G12" s="17">
        <f t="shared" si="2"/>
        <v>27.21</v>
      </c>
      <c r="H12" s="22">
        <v>4</v>
      </c>
      <c r="I12" s="17">
        <f t="shared" si="3"/>
        <v>12.47</v>
      </c>
      <c r="J12" s="30"/>
      <c r="K12" s="17">
        <f t="shared" si="0"/>
        <v>0</v>
      </c>
      <c r="L12" s="17">
        <f t="shared" si="4"/>
        <v>2.0299999999999998</v>
      </c>
      <c r="M12" s="17">
        <f t="shared" si="5"/>
        <v>8.76</v>
      </c>
      <c r="N12" s="29">
        <f t="shared" si="6"/>
        <v>50.47</v>
      </c>
    </row>
    <row r="13" spans="1:20" x14ac:dyDescent="0.25">
      <c r="A13" s="26">
        <v>43952</v>
      </c>
      <c r="B13" s="26">
        <v>43982</v>
      </c>
      <c r="C13" s="23">
        <f t="shared" si="1"/>
        <v>31</v>
      </c>
      <c r="D13" s="30">
        <v>123</v>
      </c>
      <c r="E13" s="30">
        <v>68.5</v>
      </c>
      <c r="F13" s="30">
        <v>63.2</v>
      </c>
      <c r="G13" s="17">
        <f t="shared" si="2"/>
        <v>28</v>
      </c>
      <c r="H13" s="22">
        <v>4</v>
      </c>
      <c r="I13" s="17">
        <f t="shared" si="3"/>
        <v>12.89</v>
      </c>
      <c r="J13" s="30"/>
      <c r="K13" s="17">
        <f t="shared" si="0"/>
        <v>0</v>
      </c>
      <c r="L13" s="17">
        <f t="shared" si="4"/>
        <v>2.09</v>
      </c>
      <c r="M13" s="17">
        <f t="shared" si="5"/>
        <v>9.0299999999999994</v>
      </c>
      <c r="N13" s="29">
        <f t="shared" si="6"/>
        <v>52.010000000000005</v>
      </c>
    </row>
    <row r="14" spans="1:20" x14ac:dyDescent="0.25">
      <c r="A14" s="26">
        <v>43983</v>
      </c>
      <c r="B14" s="26">
        <v>44012</v>
      </c>
      <c r="C14" s="23">
        <f t="shared" si="1"/>
        <v>30</v>
      </c>
      <c r="D14" s="30">
        <v>126</v>
      </c>
      <c r="E14" s="30">
        <v>86.7</v>
      </c>
      <c r="F14" s="30">
        <v>74.5</v>
      </c>
      <c r="G14" s="17">
        <f t="shared" si="2"/>
        <v>32.72</v>
      </c>
      <c r="H14" s="22">
        <v>4</v>
      </c>
      <c r="I14" s="17">
        <f t="shared" si="3"/>
        <v>12.47</v>
      </c>
      <c r="J14" s="30"/>
      <c r="K14" s="17">
        <f t="shared" si="0"/>
        <v>0</v>
      </c>
      <c r="L14" s="17">
        <f t="shared" si="4"/>
        <v>2.31</v>
      </c>
      <c r="M14" s="17">
        <f t="shared" si="5"/>
        <v>9.98</v>
      </c>
      <c r="N14" s="29">
        <f t="shared" si="6"/>
        <v>57.480000000000004</v>
      </c>
      <c r="O14" s="28"/>
      <c r="Q14" s="22"/>
      <c r="R14" s="24"/>
      <c r="S14" s="28"/>
      <c r="T14" s="24"/>
    </row>
    <row r="15" spans="1:20" x14ac:dyDescent="0.25">
      <c r="A15" s="26">
        <v>44013</v>
      </c>
      <c r="B15" s="26">
        <v>44043</v>
      </c>
      <c r="C15" s="23">
        <f t="shared" si="1"/>
        <v>31</v>
      </c>
      <c r="D15" s="30">
        <v>154</v>
      </c>
      <c r="E15" s="30">
        <v>94.6</v>
      </c>
      <c r="F15" s="30">
        <v>105</v>
      </c>
      <c r="G15" s="17">
        <f t="shared" si="2"/>
        <v>41.35</v>
      </c>
      <c r="H15" s="22">
        <v>4</v>
      </c>
      <c r="I15" s="17">
        <f t="shared" si="3"/>
        <v>12.89</v>
      </c>
      <c r="J15" s="30"/>
      <c r="K15" s="17">
        <f t="shared" si="0"/>
        <v>0</v>
      </c>
      <c r="L15" s="17">
        <f t="shared" si="4"/>
        <v>2.77</v>
      </c>
      <c r="M15" s="17">
        <f t="shared" si="5"/>
        <v>11.97</v>
      </c>
      <c r="N15" s="29">
        <f t="shared" si="6"/>
        <v>68.98</v>
      </c>
      <c r="O15" s="28"/>
      <c r="Q15" s="22"/>
      <c r="R15" s="24"/>
      <c r="S15" s="28"/>
      <c r="T15" s="24"/>
    </row>
    <row r="16" spans="1:20" x14ac:dyDescent="0.25">
      <c r="A16" s="26">
        <v>44044</v>
      </c>
      <c r="B16" s="26">
        <v>44074</v>
      </c>
      <c r="C16" s="23">
        <f t="shared" si="1"/>
        <v>31</v>
      </c>
      <c r="D16" s="30">
        <v>151</v>
      </c>
      <c r="E16" s="30">
        <v>76.400000000000006</v>
      </c>
      <c r="F16" s="30">
        <v>101</v>
      </c>
      <c r="G16" s="17">
        <f t="shared" si="2"/>
        <v>38.08</v>
      </c>
      <c r="H16" s="22">
        <v>4</v>
      </c>
      <c r="I16" s="17">
        <f t="shared" si="3"/>
        <v>12.89</v>
      </c>
      <c r="J16" s="30"/>
      <c r="K16" s="17">
        <f t="shared" si="0"/>
        <v>0</v>
      </c>
      <c r="L16" s="17">
        <f t="shared" si="4"/>
        <v>2.61</v>
      </c>
      <c r="M16" s="17">
        <f t="shared" si="5"/>
        <v>11.25</v>
      </c>
      <c r="N16" s="29">
        <f t="shared" si="6"/>
        <v>64.83</v>
      </c>
      <c r="O16" s="24"/>
      <c r="Q16" s="22"/>
      <c r="R16" s="24"/>
      <c r="S16" s="28"/>
      <c r="T16" s="24"/>
    </row>
    <row r="17" spans="1:20" x14ac:dyDescent="0.25">
      <c r="A17" s="26">
        <v>44075</v>
      </c>
      <c r="B17" s="26">
        <v>44104</v>
      </c>
      <c r="C17" s="23">
        <f t="shared" si="1"/>
        <v>30</v>
      </c>
      <c r="D17" s="30">
        <v>141</v>
      </c>
      <c r="E17" s="30">
        <v>98.5</v>
      </c>
      <c r="F17" s="30">
        <v>120</v>
      </c>
      <c r="G17" s="17">
        <f t="shared" si="2"/>
        <v>44.129999999999995</v>
      </c>
      <c r="H17" s="22">
        <v>4</v>
      </c>
      <c r="I17" s="17">
        <f t="shared" si="3"/>
        <v>12.47</v>
      </c>
      <c r="J17" s="30"/>
      <c r="K17" s="17">
        <f t="shared" si="0"/>
        <v>0</v>
      </c>
      <c r="L17" s="17">
        <f t="shared" si="4"/>
        <v>2.89</v>
      </c>
      <c r="M17" s="17">
        <f t="shared" si="5"/>
        <v>12.49</v>
      </c>
      <c r="N17" s="29">
        <f t="shared" si="6"/>
        <v>71.97999999999999</v>
      </c>
      <c r="O17" s="28"/>
      <c r="Q17" s="22"/>
      <c r="R17" s="24"/>
      <c r="S17" s="28"/>
      <c r="T17" s="24"/>
    </row>
    <row r="18" spans="1:20" x14ac:dyDescent="0.25">
      <c r="A18" s="26">
        <v>44105</v>
      </c>
      <c r="B18" s="26">
        <v>44135</v>
      </c>
      <c r="C18" s="23">
        <f t="shared" si="1"/>
        <v>31</v>
      </c>
      <c r="D18" s="30">
        <v>165</v>
      </c>
      <c r="E18" s="30">
        <v>121</v>
      </c>
      <c r="F18" s="30">
        <v>136</v>
      </c>
      <c r="G18" s="17">
        <f t="shared" si="2"/>
        <v>51.480000000000004</v>
      </c>
      <c r="H18" s="22">
        <v>4</v>
      </c>
      <c r="I18" s="17">
        <f t="shared" si="3"/>
        <v>12.89</v>
      </c>
      <c r="J18" s="30"/>
      <c r="K18" s="17">
        <f t="shared" si="0"/>
        <v>0</v>
      </c>
      <c r="L18" s="17">
        <f t="shared" si="4"/>
        <v>3.29</v>
      </c>
      <c r="M18" s="17">
        <f t="shared" si="5"/>
        <v>14.21</v>
      </c>
      <c r="N18" s="29">
        <f t="shared" si="6"/>
        <v>81.87</v>
      </c>
      <c r="O18" s="28"/>
      <c r="Q18" s="2"/>
      <c r="R18" s="11"/>
      <c r="S18" s="15"/>
      <c r="T18" s="11"/>
    </row>
    <row r="19" spans="1:20" x14ac:dyDescent="0.25">
      <c r="A19" s="26">
        <v>44136</v>
      </c>
      <c r="B19" s="26">
        <v>44165</v>
      </c>
      <c r="C19" s="23">
        <f t="shared" si="1"/>
        <v>30</v>
      </c>
      <c r="D19" s="30">
        <v>231</v>
      </c>
      <c r="E19" s="30">
        <v>153</v>
      </c>
      <c r="F19" s="30">
        <v>132</v>
      </c>
      <c r="G19" s="17">
        <f t="shared" si="2"/>
        <v>58.32</v>
      </c>
      <c r="H19" s="22">
        <v>4</v>
      </c>
      <c r="I19" s="17">
        <f t="shared" si="3"/>
        <v>12.47</v>
      </c>
      <c r="J19" s="30"/>
      <c r="K19" s="17">
        <f t="shared" si="0"/>
        <v>0</v>
      </c>
      <c r="L19" s="17">
        <f t="shared" si="4"/>
        <v>3.62</v>
      </c>
      <c r="M19" s="17">
        <f t="shared" si="5"/>
        <v>15.63</v>
      </c>
      <c r="N19" s="29">
        <f t="shared" si="6"/>
        <v>90.039999999999992</v>
      </c>
      <c r="O19" s="28"/>
      <c r="Q19" s="2"/>
      <c r="R19" s="11"/>
      <c r="S19" s="15"/>
      <c r="T19" s="11"/>
    </row>
    <row r="20" spans="1:20" x14ac:dyDescent="0.25">
      <c r="A20" s="26">
        <v>44166</v>
      </c>
      <c r="B20" s="26">
        <v>44196</v>
      </c>
      <c r="C20" s="23">
        <f t="shared" si="1"/>
        <v>31</v>
      </c>
      <c r="D20" s="30">
        <v>274</v>
      </c>
      <c r="E20" s="30">
        <v>162</v>
      </c>
      <c r="F20" s="30">
        <v>132</v>
      </c>
      <c r="G20" s="17">
        <f t="shared" si="2"/>
        <v>61.8</v>
      </c>
      <c r="H20" s="22">
        <v>4</v>
      </c>
      <c r="I20" s="17">
        <f t="shared" si="3"/>
        <v>12.89</v>
      </c>
      <c r="J20" s="30"/>
      <c r="K20" s="17">
        <f t="shared" si="0"/>
        <v>0</v>
      </c>
      <c r="L20" s="17">
        <f t="shared" si="4"/>
        <v>3.82</v>
      </c>
      <c r="M20" s="17">
        <f t="shared" si="5"/>
        <v>16.489999999999998</v>
      </c>
      <c r="N20" s="29">
        <f t="shared" si="6"/>
        <v>94.999999999999986</v>
      </c>
      <c r="O20" s="11"/>
      <c r="Q20" s="2"/>
      <c r="R20" s="11"/>
      <c r="S20" s="15"/>
      <c r="T20" s="11"/>
    </row>
    <row r="21" spans="1:20" x14ac:dyDescent="0.25">
      <c r="A21" s="13"/>
      <c r="B21" s="13"/>
      <c r="C21" s="6"/>
      <c r="D21" s="23"/>
      <c r="E21" s="2"/>
      <c r="F21" s="2"/>
      <c r="G21" s="2"/>
      <c r="H21" s="2"/>
      <c r="I21" s="14"/>
      <c r="J21" s="2"/>
      <c r="K21" s="2"/>
      <c r="L21" s="11"/>
      <c r="M21" s="2"/>
      <c r="N21" s="31">
        <f>SUM(N9:N20)</f>
        <v>848.4899999999999</v>
      </c>
      <c r="O21" s="11"/>
      <c r="P21" s="11"/>
      <c r="Q21" s="2"/>
      <c r="R21" s="11"/>
      <c r="S21" s="15"/>
      <c r="T21" s="11"/>
    </row>
    <row r="22" spans="1:20" x14ac:dyDescent="0.25">
      <c r="A22" s="13"/>
      <c r="B22" s="13"/>
      <c r="C22" s="31"/>
      <c r="D22" s="31"/>
      <c r="E22" s="2"/>
      <c r="F22" s="2"/>
      <c r="G22" s="2"/>
      <c r="H22" s="2"/>
      <c r="I22" s="14"/>
      <c r="J22" s="2"/>
      <c r="K22" s="2"/>
      <c r="L22" s="11"/>
      <c r="M22" s="2"/>
      <c r="N22" s="12"/>
      <c r="O22" s="11"/>
      <c r="P22" s="11"/>
      <c r="Q22" s="2"/>
      <c r="R22" s="11"/>
      <c r="S22" s="15"/>
      <c r="T22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="180" zoomScaleNormal="180" workbookViewId="0">
      <selection activeCell="D11" sqref="D11"/>
    </sheetView>
  </sheetViews>
  <sheetFormatPr baseColWidth="10" defaultRowHeight="15" x14ac:dyDescent="0.25"/>
  <cols>
    <col min="1" max="1" width="11.5703125" customWidth="1"/>
    <col min="2" max="2" width="11.28515625" customWidth="1"/>
    <col min="3" max="4" width="6.140625" customWidth="1"/>
    <col min="5" max="5" width="5.85546875" customWidth="1"/>
    <col min="6" max="6" width="6.28515625" bestFit="1" customWidth="1"/>
    <col min="7" max="7" width="11.85546875" bestFit="1" customWidth="1"/>
    <col min="8" max="8" width="8.7109375" customWidth="1"/>
    <col min="9" max="9" width="8.42578125" bestFit="1" customWidth="1"/>
    <col min="10" max="10" width="8.28515625" customWidth="1"/>
    <col min="11" max="11" width="9.42578125" customWidth="1"/>
    <col min="12" max="12" width="8.85546875" bestFit="1" customWidth="1"/>
    <col min="13" max="13" width="8.5703125" customWidth="1"/>
    <col min="14" max="14" width="9.5703125" customWidth="1"/>
    <col min="15" max="15" width="8.42578125" bestFit="1" customWidth="1"/>
    <col min="16" max="16" width="7.42578125" customWidth="1"/>
    <col min="17" max="17" width="5" bestFit="1" customWidth="1"/>
    <col min="18" max="18" width="8.140625" bestFit="1" customWidth="1"/>
    <col min="19" max="19" width="4.140625" bestFit="1" customWidth="1"/>
    <col min="20" max="20" width="8.42578125" bestFit="1" customWidth="1"/>
  </cols>
  <sheetData>
    <row r="1" spans="1:20" x14ac:dyDescent="0.25">
      <c r="A1" s="20" t="s">
        <v>1</v>
      </c>
      <c r="B1" s="4"/>
      <c r="C1" s="5">
        <v>0.21</v>
      </c>
      <c r="D1" s="5"/>
      <c r="E1" s="4"/>
      <c r="F1" s="21" t="s">
        <v>10</v>
      </c>
      <c r="H1" s="7"/>
      <c r="I1" s="4"/>
      <c r="J1" s="16" t="s">
        <v>11</v>
      </c>
      <c r="K1" s="4"/>
      <c r="L1" s="4"/>
      <c r="M1" s="4"/>
      <c r="N1" s="4"/>
      <c r="O1" s="4"/>
      <c r="P1" s="4"/>
    </row>
    <row r="2" spans="1:20" x14ac:dyDescent="0.25">
      <c r="A2" s="20" t="s">
        <v>2</v>
      </c>
      <c r="B2" s="23"/>
      <c r="C2" s="9">
        <v>5.1126963200000007E-2</v>
      </c>
      <c r="D2" s="9"/>
      <c r="E2" s="22"/>
      <c r="F2" s="25" t="s">
        <v>24</v>
      </c>
      <c r="H2" s="19">
        <v>5.4535E-2</v>
      </c>
      <c r="J2" t="s">
        <v>13</v>
      </c>
      <c r="K2" s="22">
        <v>0.10394400000000001</v>
      </c>
      <c r="L2" s="8"/>
      <c r="M2" s="8"/>
      <c r="N2" s="8"/>
      <c r="O2" s="8"/>
      <c r="P2" s="1"/>
    </row>
    <row r="3" spans="1:20" x14ac:dyDescent="0.25">
      <c r="F3" s="25" t="s">
        <v>23</v>
      </c>
      <c r="H3" s="19">
        <v>0.12627099999999999</v>
      </c>
      <c r="J3" s="7"/>
      <c r="K3" s="8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F4" s="25" t="s">
        <v>25</v>
      </c>
      <c r="H4" s="18">
        <v>0.2</v>
      </c>
      <c r="J4" s="1"/>
      <c r="K4" s="1"/>
      <c r="L4" s="1"/>
      <c r="P4" s="1"/>
      <c r="Q4" s="1"/>
      <c r="R4" s="1"/>
      <c r="S4" s="1"/>
      <c r="T4" s="1"/>
    </row>
    <row r="5" spans="1:20" x14ac:dyDescent="0.25">
      <c r="F5" s="25" t="s">
        <v>12</v>
      </c>
      <c r="H5" s="19">
        <v>4.9000000000000002E-2</v>
      </c>
      <c r="J5" s="1"/>
      <c r="K5" s="1"/>
      <c r="L5" s="1"/>
      <c r="P5" s="1"/>
      <c r="Q5" s="1"/>
      <c r="R5" s="1"/>
      <c r="S5" s="1"/>
      <c r="T5" s="1"/>
    </row>
    <row r="6" spans="1:20" x14ac:dyDescent="0.25">
      <c r="H6" s="18"/>
      <c r="J6" s="1"/>
      <c r="K6" s="1"/>
      <c r="L6" s="1"/>
      <c r="P6" s="1"/>
      <c r="Q6" s="10"/>
      <c r="R6" s="1"/>
      <c r="S6" s="1"/>
      <c r="T6" s="1"/>
    </row>
    <row r="7" spans="1:20" x14ac:dyDescent="0.25">
      <c r="A7" s="1"/>
      <c r="B7" s="1"/>
      <c r="D7" s="3" t="s">
        <v>19</v>
      </c>
      <c r="E7" s="3" t="s">
        <v>18</v>
      </c>
      <c r="F7" s="3" t="s">
        <v>20</v>
      </c>
      <c r="G7" s="3"/>
      <c r="H7" s="1"/>
      <c r="I7" s="1"/>
      <c r="J7" s="1"/>
      <c r="K7" s="1"/>
      <c r="L7" s="1"/>
      <c r="M7" s="1"/>
      <c r="N7" s="1"/>
      <c r="Q7" s="1"/>
      <c r="R7" s="1"/>
      <c r="S7" s="1"/>
      <c r="T7" s="1"/>
    </row>
    <row r="8" spans="1:20" x14ac:dyDescent="0.25">
      <c r="A8" s="22" t="s">
        <v>3</v>
      </c>
      <c r="B8" s="22" t="s">
        <v>4</v>
      </c>
      <c r="C8" s="22" t="s">
        <v>0</v>
      </c>
      <c r="D8" s="25" t="s">
        <v>21</v>
      </c>
      <c r="E8" s="25" t="s">
        <v>17</v>
      </c>
      <c r="F8" s="25" t="s">
        <v>22</v>
      </c>
      <c r="G8" s="27" t="s">
        <v>14</v>
      </c>
      <c r="H8" s="22" t="s">
        <v>5</v>
      </c>
      <c r="I8" s="22" t="s">
        <v>6</v>
      </c>
      <c r="J8" s="25" t="s">
        <v>7</v>
      </c>
      <c r="K8" s="25" t="s">
        <v>15</v>
      </c>
      <c r="L8" s="22" t="s">
        <v>8</v>
      </c>
      <c r="M8" s="22" t="s">
        <v>1</v>
      </c>
      <c r="N8" s="22" t="s">
        <v>9</v>
      </c>
      <c r="Q8" s="1"/>
      <c r="R8" s="1"/>
      <c r="S8" s="1"/>
      <c r="T8" s="1"/>
    </row>
    <row r="9" spans="1:20" x14ac:dyDescent="0.25">
      <c r="A9" s="26">
        <v>43831</v>
      </c>
      <c r="B9" s="26">
        <v>43861</v>
      </c>
      <c r="C9" s="23">
        <f>B9-A9+1</f>
        <v>31</v>
      </c>
      <c r="D9" s="30">
        <v>236</v>
      </c>
      <c r="E9" s="30">
        <v>129</v>
      </c>
      <c r="F9" s="30">
        <v>118</v>
      </c>
      <c r="G9" s="17">
        <f>ROUND($H$2*D9,2)+ROUND($H$3*E9,2)+ROUND($H$4*F9,2)</f>
        <v>52.76</v>
      </c>
      <c r="H9" s="22">
        <v>4</v>
      </c>
      <c r="I9" s="17">
        <f>ROUND(H9*$K$2*C9,2)</f>
        <v>12.89</v>
      </c>
      <c r="J9" s="30">
        <v>0</v>
      </c>
      <c r="K9" s="17">
        <f t="shared" ref="K9:K20" si="0">ROUND($H$5*J9,2)</f>
        <v>0</v>
      </c>
      <c r="L9" s="17">
        <f>IF(K9&gt;G9,ROUND((I9)*$C$2,2),ROUND((-K9+I9+G9)*$C$2,2))</f>
        <v>3.36</v>
      </c>
      <c r="M9" s="17">
        <f>IF(K9&lt;G9,ROUND((G9+L9+I9+-K9)*$C$1,2),ROUND((L9+I9)*$C$1,2))</f>
        <v>14.49</v>
      </c>
      <c r="N9" s="29">
        <f>IF(K9&lt;G9,G9+L9+I9-K9+M9,L9+I9+M9)</f>
        <v>83.499999999999986</v>
      </c>
      <c r="Q9" s="1"/>
      <c r="R9" s="1"/>
      <c r="S9" s="1"/>
      <c r="T9" s="1"/>
    </row>
    <row r="10" spans="1:20" x14ac:dyDescent="0.25">
      <c r="A10" s="26">
        <v>43862</v>
      </c>
      <c r="B10" s="26">
        <v>43890</v>
      </c>
      <c r="C10" s="23">
        <f t="shared" ref="C10:C20" si="1">B10-A10+1</f>
        <v>29</v>
      </c>
      <c r="D10" s="30">
        <v>191</v>
      </c>
      <c r="E10" s="30">
        <v>68.900000000000006</v>
      </c>
      <c r="F10" s="30">
        <v>49.8</v>
      </c>
      <c r="G10" s="17">
        <f t="shared" ref="G10:G20" si="2">ROUND($H$2*D10,2)+ROUND($H$3*E10,2)+ROUND($H$4*F10,2)</f>
        <v>29.08</v>
      </c>
      <c r="H10" s="22">
        <v>4</v>
      </c>
      <c r="I10" s="17">
        <f t="shared" ref="I10:I20" si="3">ROUND(H10*$K$2*C10,2)</f>
        <v>12.06</v>
      </c>
      <c r="J10" s="30">
        <v>0</v>
      </c>
      <c r="K10" s="17">
        <f t="shared" si="0"/>
        <v>0</v>
      </c>
      <c r="L10" s="17">
        <f t="shared" ref="L10:L20" si="4">IF(K10&gt;G10,ROUND((I10)*$C$2,2),ROUND((-K10+I10+G10)*$C$2,2))</f>
        <v>2.1</v>
      </c>
      <c r="M10" s="17">
        <f t="shared" ref="M10:M20" si="5">IF(K10&lt;G10,ROUND((G10+L10+I10+-K10)*$C$1,2),ROUND((L10+I10)*$C$1,2))</f>
        <v>9.08</v>
      </c>
      <c r="N10" s="29">
        <f t="shared" ref="N10:N20" si="6">IF(K10&lt;G10,G10+L10+I10-K10+M10,L10+I10+M10)</f>
        <v>52.32</v>
      </c>
      <c r="Q10" s="3"/>
      <c r="R10" s="3"/>
      <c r="S10" s="3"/>
      <c r="T10" s="1"/>
    </row>
    <row r="11" spans="1:20" x14ac:dyDescent="0.25">
      <c r="A11" s="26">
        <v>43891</v>
      </c>
      <c r="B11" s="26">
        <v>43921</v>
      </c>
      <c r="C11" s="23">
        <f t="shared" si="1"/>
        <v>31</v>
      </c>
      <c r="D11" s="30">
        <v>98.1</v>
      </c>
      <c r="E11" s="30">
        <v>42.4</v>
      </c>
      <c r="F11" s="30">
        <v>32.200000000000003</v>
      </c>
      <c r="G11" s="17">
        <f t="shared" si="2"/>
        <v>17.14</v>
      </c>
      <c r="H11" s="22">
        <v>4</v>
      </c>
      <c r="I11" s="17">
        <f t="shared" si="3"/>
        <v>12.89</v>
      </c>
      <c r="J11" s="30">
        <v>0</v>
      </c>
      <c r="K11" s="17">
        <f t="shared" si="0"/>
        <v>0</v>
      </c>
      <c r="L11" s="17">
        <f t="shared" si="4"/>
        <v>1.54</v>
      </c>
      <c r="M11" s="17">
        <f t="shared" si="5"/>
        <v>6.63</v>
      </c>
      <c r="N11" s="29">
        <f t="shared" si="6"/>
        <v>38.200000000000003</v>
      </c>
      <c r="Q11" s="1"/>
      <c r="R11" s="1"/>
      <c r="S11" s="1"/>
      <c r="T11" s="1"/>
    </row>
    <row r="12" spans="1:20" x14ac:dyDescent="0.25">
      <c r="A12" s="26">
        <v>43922</v>
      </c>
      <c r="B12" s="26">
        <v>43951</v>
      </c>
      <c r="C12" s="23">
        <f t="shared" si="1"/>
        <v>30</v>
      </c>
      <c r="D12" s="30">
        <v>49.8</v>
      </c>
      <c r="E12" s="30">
        <v>45.7</v>
      </c>
      <c r="F12" s="30">
        <v>16.3</v>
      </c>
      <c r="G12" s="17">
        <f t="shared" si="2"/>
        <v>11.75</v>
      </c>
      <c r="H12" s="22">
        <v>4</v>
      </c>
      <c r="I12" s="17">
        <f t="shared" si="3"/>
        <v>12.47</v>
      </c>
      <c r="J12" s="30">
        <v>0</v>
      </c>
      <c r="K12" s="17">
        <f t="shared" si="0"/>
        <v>0</v>
      </c>
      <c r="L12" s="17">
        <f t="shared" si="4"/>
        <v>1.24</v>
      </c>
      <c r="M12" s="17">
        <f t="shared" si="5"/>
        <v>5.35</v>
      </c>
      <c r="N12" s="29">
        <f t="shared" si="6"/>
        <v>30.810000000000002</v>
      </c>
    </row>
    <row r="13" spans="1:20" x14ac:dyDescent="0.25">
      <c r="A13" s="26">
        <v>43952</v>
      </c>
      <c r="B13" s="26">
        <v>43982</v>
      </c>
      <c r="C13" s="23">
        <f t="shared" si="1"/>
        <v>31</v>
      </c>
      <c r="D13" s="30">
        <v>24.1</v>
      </c>
      <c r="E13" s="30">
        <v>164</v>
      </c>
      <c r="F13" s="30">
        <v>60.6</v>
      </c>
      <c r="G13" s="17">
        <f t="shared" si="2"/>
        <v>34.14</v>
      </c>
      <c r="H13" s="22">
        <v>4</v>
      </c>
      <c r="I13" s="17">
        <f t="shared" si="3"/>
        <v>12.89</v>
      </c>
      <c r="J13" s="30">
        <v>0</v>
      </c>
      <c r="K13" s="17">
        <f t="shared" si="0"/>
        <v>0</v>
      </c>
      <c r="L13" s="17">
        <f t="shared" si="4"/>
        <v>2.4</v>
      </c>
      <c r="M13" s="17">
        <f t="shared" si="5"/>
        <v>10.38</v>
      </c>
      <c r="N13" s="29">
        <f t="shared" si="6"/>
        <v>59.81</v>
      </c>
    </row>
    <row r="14" spans="1:20" x14ac:dyDescent="0.25">
      <c r="A14" s="26">
        <v>43983</v>
      </c>
      <c r="B14" s="26">
        <v>44012</v>
      </c>
      <c r="C14" s="23">
        <f t="shared" si="1"/>
        <v>30</v>
      </c>
      <c r="D14" s="30">
        <v>28.3</v>
      </c>
      <c r="E14" s="30">
        <v>196</v>
      </c>
      <c r="F14" s="30">
        <v>79.7</v>
      </c>
      <c r="G14" s="17">
        <f t="shared" si="2"/>
        <v>42.23</v>
      </c>
      <c r="H14" s="22">
        <v>4</v>
      </c>
      <c r="I14" s="17">
        <f t="shared" si="3"/>
        <v>12.47</v>
      </c>
      <c r="J14" s="30">
        <v>4.5</v>
      </c>
      <c r="K14" s="17">
        <f t="shared" si="0"/>
        <v>0.22</v>
      </c>
      <c r="L14" s="17">
        <f t="shared" si="4"/>
        <v>2.79</v>
      </c>
      <c r="M14" s="17">
        <f t="shared" si="5"/>
        <v>12.03</v>
      </c>
      <c r="N14" s="29">
        <f t="shared" si="6"/>
        <v>69.3</v>
      </c>
      <c r="Q14" s="22"/>
      <c r="R14" s="24"/>
      <c r="S14" s="28"/>
      <c r="T14" s="24"/>
    </row>
    <row r="15" spans="1:20" x14ac:dyDescent="0.25">
      <c r="A15" s="26">
        <v>44013</v>
      </c>
      <c r="B15" s="26">
        <v>44043</v>
      </c>
      <c r="C15" s="23">
        <f t="shared" si="1"/>
        <v>31</v>
      </c>
      <c r="D15" s="30">
        <v>47.8</v>
      </c>
      <c r="E15" s="30">
        <v>175</v>
      </c>
      <c r="F15" s="30">
        <v>63.2</v>
      </c>
      <c r="G15" s="17">
        <f t="shared" si="2"/>
        <v>37.35</v>
      </c>
      <c r="H15" s="22">
        <v>4</v>
      </c>
      <c r="I15" s="17">
        <f t="shared" si="3"/>
        <v>12.89</v>
      </c>
      <c r="J15" s="30">
        <v>0</v>
      </c>
      <c r="K15" s="17">
        <f t="shared" si="0"/>
        <v>0</v>
      </c>
      <c r="L15" s="17">
        <f t="shared" si="4"/>
        <v>2.57</v>
      </c>
      <c r="M15" s="17">
        <f t="shared" si="5"/>
        <v>11.09</v>
      </c>
      <c r="N15" s="29">
        <f t="shared" si="6"/>
        <v>63.900000000000006</v>
      </c>
      <c r="Q15" s="22"/>
      <c r="R15" s="24"/>
      <c r="S15" s="28"/>
      <c r="T15" s="24"/>
    </row>
    <row r="16" spans="1:20" x14ac:dyDescent="0.25">
      <c r="A16" s="26">
        <v>44044</v>
      </c>
      <c r="B16" s="26">
        <v>44074</v>
      </c>
      <c r="C16" s="23">
        <f t="shared" si="1"/>
        <v>31</v>
      </c>
      <c r="D16" s="30">
        <v>40.299999999999997</v>
      </c>
      <c r="E16" s="30">
        <v>133</v>
      </c>
      <c r="F16" s="30">
        <v>48.4</v>
      </c>
      <c r="G16" s="17">
        <f t="shared" si="2"/>
        <v>28.669999999999998</v>
      </c>
      <c r="H16" s="22">
        <v>4</v>
      </c>
      <c r="I16" s="17">
        <f t="shared" si="3"/>
        <v>12.89</v>
      </c>
      <c r="J16" s="30">
        <v>0</v>
      </c>
      <c r="K16" s="17">
        <f t="shared" si="0"/>
        <v>0</v>
      </c>
      <c r="L16" s="17">
        <f t="shared" si="4"/>
        <v>2.12</v>
      </c>
      <c r="M16" s="17">
        <f t="shared" si="5"/>
        <v>9.17</v>
      </c>
      <c r="N16" s="29">
        <f t="shared" si="6"/>
        <v>52.85</v>
      </c>
      <c r="Q16" s="22"/>
      <c r="R16" s="24"/>
      <c r="S16" s="28"/>
      <c r="T16" s="24"/>
    </row>
    <row r="17" spans="1:20" x14ac:dyDescent="0.25">
      <c r="A17" s="26">
        <v>44075</v>
      </c>
      <c r="B17" s="26">
        <v>44104</v>
      </c>
      <c r="C17" s="23">
        <f t="shared" si="1"/>
        <v>30</v>
      </c>
      <c r="D17" s="30">
        <v>62.1</v>
      </c>
      <c r="E17" s="30">
        <v>84.5</v>
      </c>
      <c r="F17" s="30">
        <v>40.200000000000003</v>
      </c>
      <c r="G17" s="17">
        <f t="shared" si="2"/>
        <v>22.1</v>
      </c>
      <c r="H17" s="22">
        <v>4</v>
      </c>
      <c r="I17" s="17">
        <f t="shared" si="3"/>
        <v>12.47</v>
      </c>
      <c r="J17" s="30">
        <v>0</v>
      </c>
      <c r="K17" s="17">
        <f t="shared" si="0"/>
        <v>0</v>
      </c>
      <c r="L17" s="17">
        <f t="shared" si="4"/>
        <v>1.77</v>
      </c>
      <c r="M17" s="17">
        <f t="shared" si="5"/>
        <v>7.63</v>
      </c>
      <c r="N17" s="29">
        <f t="shared" si="6"/>
        <v>43.970000000000006</v>
      </c>
      <c r="Q17" s="22"/>
      <c r="R17" s="24"/>
      <c r="S17" s="28"/>
      <c r="T17" s="24"/>
    </row>
    <row r="18" spans="1:20" x14ac:dyDescent="0.25">
      <c r="A18" s="26">
        <v>44105</v>
      </c>
      <c r="B18" s="26">
        <v>44135</v>
      </c>
      <c r="C18" s="23">
        <f t="shared" si="1"/>
        <v>31</v>
      </c>
      <c r="D18" s="30">
        <v>116</v>
      </c>
      <c r="E18" s="30">
        <v>64.900000000000006</v>
      </c>
      <c r="F18" s="30">
        <v>51</v>
      </c>
      <c r="G18" s="17">
        <f t="shared" si="2"/>
        <v>24.72</v>
      </c>
      <c r="H18" s="22">
        <v>4</v>
      </c>
      <c r="I18" s="17">
        <f t="shared" si="3"/>
        <v>12.89</v>
      </c>
      <c r="J18" s="30">
        <v>0</v>
      </c>
      <c r="K18" s="17">
        <f t="shared" si="0"/>
        <v>0</v>
      </c>
      <c r="L18" s="17">
        <f t="shared" si="4"/>
        <v>1.92</v>
      </c>
      <c r="M18" s="17">
        <f t="shared" si="5"/>
        <v>8.3000000000000007</v>
      </c>
      <c r="N18" s="29">
        <f t="shared" si="6"/>
        <v>47.83</v>
      </c>
      <c r="Q18" s="22"/>
      <c r="R18" s="24"/>
      <c r="S18" s="28"/>
      <c r="T18" s="24"/>
    </row>
    <row r="19" spans="1:20" x14ac:dyDescent="0.25">
      <c r="A19" s="26">
        <v>44136</v>
      </c>
      <c r="B19" s="26">
        <v>44165</v>
      </c>
      <c r="C19" s="23">
        <f t="shared" si="1"/>
        <v>30</v>
      </c>
      <c r="D19" s="30">
        <v>206</v>
      </c>
      <c r="E19" s="30">
        <v>127</v>
      </c>
      <c r="F19" s="30">
        <v>95.9</v>
      </c>
      <c r="G19" s="17">
        <f t="shared" si="2"/>
        <v>46.45</v>
      </c>
      <c r="H19" s="22">
        <v>4</v>
      </c>
      <c r="I19" s="17">
        <f t="shared" si="3"/>
        <v>12.47</v>
      </c>
      <c r="J19" s="30">
        <v>0</v>
      </c>
      <c r="K19" s="17">
        <f t="shared" si="0"/>
        <v>0</v>
      </c>
      <c r="L19" s="17">
        <f t="shared" si="4"/>
        <v>3.01</v>
      </c>
      <c r="M19" s="17">
        <f t="shared" si="5"/>
        <v>13.01</v>
      </c>
      <c r="N19" s="29">
        <f t="shared" si="6"/>
        <v>74.94</v>
      </c>
      <c r="Q19" s="22"/>
      <c r="R19" s="24"/>
      <c r="S19" s="28"/>
      <c r="T19" s="24"/>
    </row>
    <row r="20" spans="1:20" x14ac:dyDescent="0.25">
      <c r="A20" s="26">
        <v>44166</v>
      </c>
      <c r="B20" s="26">
        <v>44196</v>
      </c>
      <c r="C20" s="23">
        <f t="shared" si="1"/>
        <v>31</v>
      </c>
      <c r="D20" s="30">
        <v>253</v>
      </c>
      <c r="E20" s="30">
        <v>139</v>
      </c>
      <c r="F20" s="30">
        <v>108</v>
      </c>
      <c r="G20" s="17">
        <f t="shared" si="2"/>
        <v>52.95</v>
      </c>
      <c r="H20" s="22">
        <v>4</v>
      </c>
      <c r="I20" s="17">
        <f t="shared" si="3"/>
        <v>12.89</v>
      </c>
      <c r="J20" s="30">
        <v>0</v>
      </c>
      <c r="K20" s="17">
        <f t="shared" si="0"/>
        <v>0</v>
      </c>
      <c r="L20" s="17">
        <f t="shared" si="4"/>
        <v>3.37</v>
      </c>
      <c r="M20" s="17">
        <f t="shared" si="5"/>
        <v>14.53</v>
      </c>
      <c r="N20" s="29">
        <f t="shared" si="6"/>
        <v>83.740000000000009</v>
      </c>
      <c r="Q20" s="22"/>
      <c r="R20" s="24"/>
      <c r="S20" s="28"/>
      <c r="T20" s="24"/>
    </row>
    <row r="21" spans="1:20" x14ac:dyDescent="0.25">
      <c r="A21" s="26"/>
      <c r="B21" s="26"/>
      <c r="C21" s="23"/>
      <c r="E21" s="22"/>
      <c r="F21" s="22"/>
      <c r="G21" s="22"/>
      <c r="H21" s="22"/>
      <c r="I21" s="27"/>
      <c r="J21" s="22"/>
      <c r="K21" s="22"/>
      <c r="L21" s="24"/>
      <c r="M21" s="22"/>
      <c r="N21" s="31">
        <f>SUM(N9:N20)</f>
        <v>701.17000000000007</v>
      </c>
      <c r="O21" s="24"/>
      <c r="P21" s="24"/>
      <c r="Q21" s="22"/>
      <c r="R21" s="24"/>
      <c r="S21" s="28"/>
      <c r="T21" s="24"/>
    </row>
    <row r="22" spans="1:20" x14ac:dyDescent="0.25">
      <c r="A22" s="26"/>
      <c r="B22" s="26"/>
      <c r="C22" s="31"/>
      <c r="E22" s="22"/>
      <c r="F22" s="22"/>
      <c r="G22" s="22"/>
      <c r="H22" s="22"/>
      <c r="I22" s="27"/>
      <c r="J22" s="22"/>
      <c r="K22" s="22"/>
      <c r="L22" s="24"/>
      <c r="M22" s="22"/>
      <c r="N22" s="25"/>
      <c r="O22" s="24"/>
      <c r="P22" s="24"/>
      <c r="Q22" s="22"/>
      <c r="R22" s="24"/>
      <c r="S22" s="28"/>
      <c r="T22" s="2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0"/>
  <sheetViews>
    <sheetView zoomScale="220" zoomScaleNormal="220" workbookViewId="0">
      <selection activeCell="D6" sqref="D6"/>
    </sheetView>
  </sheetViews>
  <sheetFormatPr baseColWidth="10" defaultRowHeight="15" x14ac:dyDescent="0.25"/>
  <cols>
    <col min="4" max="4" width="15.7109375" customWidth="1"/>
  </cols>
  <sheetData>
    <row r="5" spans="4:6" x14ac:dyDescent="0.25">
      <c r="D5" t="s">
        <v>16</v>
      </c>
      <c r="E5" s="32">
        <f>ORIGINAL!N21</f>
        <v>848.4899999999999</v>
      </c>
    </row>
    <row r="6" spans="4:6" x14ac:dyDescent="0.25">
      <c r="D6" t="s">
        <v>26</v>
      </c>
      <c r="E6" s="32">
        <f>'BATERIA 10KWH'!N21</f>
        <v>701.17000000000007</v>
      </c>
      <c r="F6" s="32">
        <f>E5-E6</f>
        <v>147.31999999999982</v>
      </c>
    </row>
    <row r="7" spans="4:6" x14ac:dyDescent="0.25">
      <c r="E7" s="32"/>
      <c r="F7" s="32"/>
    </row>
    <row r="9" spans="4:6" x14ac:dyDescent="0.25">
      <c r="D9" s="33"/>
      <c r="E9" s="34"/>
    </row>
    <row r="10" spans="4:6" x14ac:dyDescent="0.25">
      <c r="D10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ORIGINAL</vt:lpstr>
      <vt:lpstr>BATERIA 10KWH</vt:lpstr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2021-02-24T11:19:24Z</dcterms:created>
  <dcterms:modified xsi:type="dcterms:W3CDTF">2021-03-06T17:46:07Z</dcterms:modified>
</cp:coreProperties>
</file>